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M:\DairyCo MI\Datum from M\Website PB\Prices\Wholesale prices\World wholesale\"/>
    </mc:Choice>
  </mc:AlternateContent>
  <xr:revisionPtr revIDLastSave="0" documentId="13_ncr:1_{C142E58F-5A22-4B3B-9CB7-5604774677E2}" xr6:coauthVersionLast="47" xr6:coauthVersionMax="47" xr10:uidLastSave="{00000000-0000-0000-0000-000000000000}"/>
  <bookViews>
    <workbookView xWindow="-120" yWindow="-120" windowWidth="29040" windowHeight="1584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E4" i="16"/>
  <c r="H4" i="16" l="1"/>
  <c r="G17" i="16"/>
  <c r="G16" i="16"/>
  <c r="G20" i="16"/>
  <c r="G15" i="16"/>
  <c r="G12" i="16"/>
  <c r="G11" i="16"/>
  <c r="G10" i="16"/>
  <c r="G21" i="16"/>
  <c r="E15" i="16"/>
  <c r="E20" i="16"/>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9" i="16"/>
  <c r="H5" i="16"/>
  <c r="H7" i="16"/>
  <c r="H16" i="16"/>
  <c r="F20"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H19" i="16" s="1"/>
  <c r="H14" i="16"/>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<sst xmlns="http://schemas.openxmlformats.org/spreadsheetml/2006/main" count="92" uniqueCount="34">
  <si>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</si>
  <si>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</si>
  <si>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</si>
  <si>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</si>
  <si>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</si>
  <si>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</si>
  <si>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</si>
  <si>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</si>
  <si>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</si>
  <si>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</si>
  <si>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</si>
  <si>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</si>
  <si>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</si>
  <si>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</si>
  <si>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</si>
  <si>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</si>
  <si>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</si>
  <si>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</si>
  <si>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</si>
  <si>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</si>
  <si>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</si>
  <si>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</si>
  <si>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</si>
  <si>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</si>
  <si>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</si>
  <si>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</si>
  <si>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</si>
  <si>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</si>
  <si>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</si>
  <si>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</si>
  <si>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</si>
  <si>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r>
      <t>Last updated:</t>
    </r>
    <r>
      <rPr>
        <sz val="12"/>
        <color theme="1"/>
        <rFont val="Arial"/>
        <family val="2"/>
      </rPr>
      <t xml:space="preserve"> 12/08/2024</t>
    </r>
  </si>
  <si>
    <r>
      <t>Last updated:</t>
    </r>
    <r>
      <rPr>
        <sz val="12"/>
        <color theme="1"/>
        <rFont val="Arial"/>
        <family val="2"/>
      </rPr>
      <t>12/08/2024</t>
    </r>
  </si>
  <si>
    <t xml:space="preserve"> ©Agriculture and Horticulture Development Board 2024.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</si>
</sst>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s>
  <fonts count="35">
    <font>
      <sz val="10"/>
      <name val="Arial"/>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6">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s>
  <cellStyleXfs count="19">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 fontId="4" fillId="0" borderId="0" applyFont="0" applyFill="0" applyBorder="0" applyAlignment="0" applyProtection="0"/>
    <xf numFmtId="3" fontId="2" fillId="2" borderId="1" applyNumberFormat="0" applyFont="0" applyBorder="0" applyAlignment="0" applyProtection="0">
      <alignment horizontal="right"/>
    </xf>
    <xf numFmtId="0" fontId="3" fillId="0" borderId="0" applyNumberFormat="0" applyFill="0" applyBorder="0" applyAlignment="0" applyProtection="0"/>
    <xf numFmtId="0" fontId="2" fillId="0" borderId="0" applyNumberForma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4" fillId="0" borderId="0"/>
    <xf numFmtId="43" fontId="4"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4" fontId="10" fillId="0" borderId="0">
      <alignment horizontal="left" vertical="top"/>
    </xf>
    <xf numFmtId="0" fontId="27" fillId="0" borderId="0"/>
    <xf numFmtId="39" fontId="30" fillId="0" borderId="0" applyFill="0" applyBorder="0" applyAlignment="0" applyProtection="0"/>
  </cellStyleXfs>
  <cellXfs count="90">
    <xf numFmtId="0" fontId="0" fillId="0" borderId="0" xfId="0"/>
    <xf numFmtId="0" fontId="0" fillId="3" borderId="0" xfId="0" applyFill="1"/>
    <xf numFmtId="17" fontId="6" fillId="3" borderId="0" xfId="10" applyNumberFormat="1" applyFont="1" applyFill="1"/>
    <xf numFmtId="0" fontId="4"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7" fillId="5" borderId="0" xfId="0" applyFont="1" applyFill="1"/>
    <xf numFmtId="0" fontId="11" fillId="0" borderId="0" xfId="10" applyFont="1" applyAlignment="1">
      <alignment horizontal="center"/>
    </xf>
    <xf numFmtId="0" fontId="12" fillId="0" borderId="0" xfId="10" applyFont="1" applyAlignment="1">
      <alignment horizontal="center"/>
    </xf>
    <xf numFmtId="0" fontId="8" fillId="3" borderId="0" xfId="10" applyFont="1" applyFill="1" applyAlignment="1">
      <alignment horizontal="center" vertical="center"/>
    </xf>
    <xf numFmtId="17" fontId="15" fillId="7" borderId="0" xfId="0" applyNumberFormat="1" applyFont="1" applyFill="1" applyAlignment="1">
      <alignment horizontal="center"/>
    </xf>
    <xf numFmtId="0" fontId="15" fillId="7" borderId="0" xfId="0" applyFont="1" applyFill="1" applyAlignment="1">
      <alignment horizontal="center"/>
    </xf>
    <xf numFmtId="0" fontId="6" fillId="5" borderId="0" xfId="0" applyFont="1" applyFill="1"/>
    <xf numFmtId="0" fontId="16" fillId="5" borderId="0" xfId="0" applyFont="1" applyFill="1" applyAlignment="1">
      <alignment horizontal="left"/>
    </xf>
    <xf numFmtId="0" fontId="17" fillId="5" borderId="0" xfId="0" applyFont="1" applyFill="1" applyAlignment="1">
      <alignment vertical="center"/>
    </xf>
    <xf numFmtId="0" fontId="18" fillId="5" borderId="0" xfId="0" applyFont="1" applyFill="1" applyAlignment="1">
      <alignment vertical="center"/>
    </xf>
    <xf numFmtId="17" fontId="18" fillId="5" borderId="0" xfId="13" applyNumberFormat="1" applyFont="1" applyFill="1"/>
    <xf numFmtId="0" fontId="6" fillId="3" borderId="0" xfId="10" applyFont="1" applyFill="1"/>
    <xf numFmtId="0" fontId="11" fillId="0" borderId="0" xfId="10" applyFont="1" applyAlignment="1">
      <alignment horizontal="center" wrapText="1"/>
    </xf>
    <xf numFmtId="168" fontId="19" fillId="4" borderId="0" xfId="1" applyNumberFormat="1" applyFont="1" applyFill="1" applyBorder="1" applyAlignment="1">
      <alignment horizontal="right"/>
    </xf>
    <xf numFmtId="168" fontId="6" fillId="3" borderId="0" xfId="10" applyNumberFormat="1" applyFont="1" applyFill="1"/>
    <xf numFmtId="169" fontId="20" fillId="5" borderId="0" xfId="12" applyNumberFormat="1" applyFont="1" applyFill="1" applyAlignment="1">
      <alignment horizontal="right"/>
    </xf>
    <xf numFmtId="169" fontId="21" fillId="5" borderId="0" xfId="12" applyNumberFormat="1" applyFont="1" applyFill="1"/>
    <xf numFmtId="168" fontId="20" fillId="5" borderId="0" xfId="1" applyNumberFormat="1" applyFont="1" applyFill="1" applyAlignment="1">
      <alignment horizontal="right"/>
    </xf>
    <xf numFmtId="168" fontId="22" fillId="4" borderId="0" xfId="1" applyNumberFormat="1" applyFont="1" applyFill="1" applyBorder="1" applyAlignment="1">
      <alignment horizontal="center"/>
    </xf>
    <xf numFmtId="0" fontId="6" fillId="5" borderId="0" xfId="10" applyFont="1" applyFill="1"/>
    <xf numFmtId="168" fontId="17" fillId="4" borderId="0" xfId="1" applyNumberFormat="1" applyFont="1" applyFill="1" applyBorder="1" applyAlignment="1">
      <alignment horizontal="right"/>
    </xf>
    <xf numFmtId="168" fontId="17" fillId="3" borderId="0" xfId="1" applyNumberFormat="1" applyFont="1" applyFill="1" applyAlignment="1">
      <alignment horizontal="right"/>
    </xf>
    <xf numFmtId="0" fontId="17" fillId="3" borderId="0" xfId="10" applyFont="1" applyFill="1" applyAlignment="1">
      <alignment horizontal="right"/>
    </xf>
    <xf numFmtId="168" fontId="17" fillId="3" borderId="0" xfId="10" applyNumberFormat="1" applyFont="1" applyFill="1" applyAlignment="1">
      <alignment horizontal="right"/>
    </xf>
    <xf numFmtId="0" fontId="17" fillId="5" borderId="0" xfId="10" applyFont="1" applyFill="1" applyAlignment="1">
      <alignment horizontal="right"/>
    </xf>
    <xf numFmtId="0" fontId="23" fillId="3" borderId="0" xfId="10" applyFont="1" applyFill="1"/>
    <xf numFmtId="0" fontId="24" fillId="3" borderId="0" xfId="10" applyFont="1" applyFill="1"/>
    <xf numFmtId="0" fontId="6" fillId="3" borderId="0" xfId="10" applyFont="1" applyFill="1" applyAlignment="1">
      <alignment horizontal="center" vertical="center"/>
    </xf>
    <xf numFmtId="0" fontId="8" fillId="3" borderId="0" xfId="10" applyFont="1" applyFill="1"/>
    <xf numFmtId="0" fontId="25" fillId="3" borderId="0" xfId="10" applyFont="1" applyFill="1" applyAlignment="1">
      <alignment horizontal="center" wrapText="1"/>
    </xf>
    <xf numFmtId="168" fontId="22" fillId="4" borderId="0" xfId="1" applyNumberFormat="1" applyFont="1" applyFill="1" applyBorder="1" applyAlignment="1">
      <alignment horizontal="right"/>
    </xf>
    <xf numFmtId="0" fontId="26" fillId="5" borderId="0" xfId="0" applyFont="1" applyFill="1" applyAlignment="1">
      <alignment horizontal="left"/>
    </xf>
    <xf numFmtId="0" fontId="13" fillId="9" borderId="0" xfId="0" applyFont="1" applyFill="1" applyAlignment="1">
      <alignment horizontal="left"/>
    </xf>
    <xf numFmtId="0" fontId="13" fillId="10" borderId="0" xfId="0" applyFont="1" applyFill="1" applyAlignment="1">
      <alignment horizontal="left"/>
    </xf>
    <xf numFmtId="3" fontId="13" fillId="9" borderId="0" xfId="0" applyNumberFormat="1" applyFont="1" applyFill="1" applyAlignment="1">
      <alignment horizontal="right"/>
    </xf>
    <xf numFmtId="169" fontId="13" fillId="9" borderId="0" xfId="12" applyNumberFormat="1" applyFont="1" applyFill="1" applyBorder="1" applyAlignment="1">
      <alignment horizontal="right"/>
    </xf>
    <xf numFmtId="3" fontId="13" fillId="10" borderId="0" xfId="0" applyNumberFormat="1" applyFont="1" applyFill="1" applyAlignment="1">
      <alignment horizontal="right"/>
    </xf>
    <xf numFmtId="169" fontId="13" fillId="10" borderId="0" xfId="12" applyNumberFormat="1" applyFont="1" applyFill="1" applyBorder="1" applyAlignment="1">
      <alignment horizontal="right"/>
    </xf>
    <xf numFmtId="4" fontId="17" fillId="5" borderId="0" xfId="16" applyFont="1" applyFill="1">
      <alignment horizontal="left" vertical="top"/>
    </xf>
    <xf numFmtId="0" fontId="28" fillId="5" borderId="2" xfId="17" applyFont="1" applyFill="1" applyBorder="1" applyAlignment="1">
      <alignment vertical="center"/>
    </xf>
    <xf numFmtId="0" fontId="28" fillId="5" borderId="0" xfId="17" applyFont="1" applyFill="1" applyAlignment="1">
      <alignment vertical="center"/>
    </xf>
    <xf numFmtId="4" fontId="21" fillId="5" borderId="0" xfId="16" applyFont="1" applyFill="1">
      <alignment horizontal="left" vertical="top"/>
    </xf>
    <xf numFmtId="4" fontId="17" fillId="5" borderId="0" xfId="16" applyFont="1" applyFill="1" applyAlignment="1">
      <alignment vertical="top" wrapText="1"/>
    </xf>
    <xf numFmtId="4" fontId="18" fillId="5" borderId="0" xfId="16" applyFont="1" applyFill="1" applyAlignment="1">
      <alignment vertical="top"/>
    </xf>
    <xf numFmtId="4" fontId="18" fillId="5" borderId="0" xfId="16" applyFont="1" applyFill="1">
      <alignment horizontal="left" vertical="top"/>
    </xf>
    <xf numFmtId="39" fontId="31" fillId="5" borderId="0" xfId="18" applyFont="1" applyFill="1" applyAlignment="1">
      <alignment horizontal="left" vertical="top"/>
    </xf>
    <xf numFmtId="0" fontId="32" fillId="5" borderId="3" xfId="17" applyFont="1" applyFill="1" applyBorder="1" applyAlignment="1" applyProtection="1">
      <alignment vertical="center"/>
      <protection locked="0"/>
    </xf>
    <xf numFmtId="0" fontId="33" fillId="5" borderId="3" xfId="17" applyFont="1" applyFill="1" applyBorder="1" applyAlignment="1" applyProtection="1">
      <alignment vertical="center"/>
      <protection locked="0"/>
    </xf>
    <xf numFmtId="4" fontId="17" fillId="5" borderId="4" xfId="16" applyFont="1" applyFill="1" applyBorder="1">
      <alignment horizontal="left" vertical="top"/>
    </xf>
    <xf numFmtId="169" fontId="6" fillId="3" borderId="0" xfId="12" applyNumberFormat="1" applyFont="1" applyFill="1"/>
    <xf numFmtId="0" fontId="34" fillId="5" borderId="0" xfId="0" applyFont="1" applyFill="1"/>
    <xf numFmtId="0" fontId="11" fillId="7" borderId="5" xfId="10" applyFont="1" applyFill="1" applyBorder="1" applyAlignment="1">
      <alignment horizontal="center"/>
    </xf>
    <xf numFmtId="0" fontId="11" fillId="7" borderId="5" xfId="10" applyFont="1" applyFill="1" applyBorder="1" applyAlignment="1">
      <alignment horizontal="center" wrapText="1"/>
    </xf>
    <xf numFmtId="17" fontId="17" fillId="9" borderId="5" xfId="10" applyNumberFormat="1" applyFont="1" applyFill="1" applyBorder="1" applyAlignment="1">
      <alignment horizontal="left"/>
    </xf>
    <xf numFmtId="168" fontId="17" fillId="9" borderId="5" xfId="1" applyNumberFormat="1" applyFont="1" applyFill="1" applyBorder="1" applyAlignment="1">
      <alignment horizontal="right"/>
    </xf>
    <xf numFmtId="168" fontId="17" fillId="8" borderId="5" xfId="1" applyNumberFormat="1" applyFont="1" applyFill="1" applyBorder="1" applyAlignment="1">
      <alignment horizontal="right"/>
    </xf>
    <xf numFmtId="17" fontId="17" fillId="10" borderId="5" xfId="10" applyNumberFormat="1" applyFont="1" applyFill="1" applyBorder="1" applyAlignment="1">
      <alignment horizontal="left"/>
    </xf>
    <xf numFmtId="168" fontId="17" fillId="10" borderId="5" xfId="1" applyNumberFormat="1" applyFont="1" applyFill="1" applyBorder="1" applyAlignment="1">
      <alignment horizontal="right"/>
    </xf>
    <xf numFmtId="168" fontId="17" fillId="11" borderId="5" xfId="1" applyNumberFormat="1" applyFont="1" applyFill="1" applyBorder="1" applyAlignment="1">
      <alignment horizontal="right"/>
    </xf>
    <xf numFmtId="0" fontId="11" fillId="7" borderId="5" xfId="10" applyFont="1" applyFill="1" applyBorder="1" applyAlignment="1">
      <alignment horizontal="center" vertical="center"/>
    </xf>
    <xf numFmtId="0" fontId="11" fillId="7" borderId="5" xfId="10" applyFont="1" applyFill="1" applyBorder="1" applyAlignment="1">
      <alignment horizontal="center" vertical="center" wrapText="1"/>
    </xf>
    <xf numFmtId="168" fontId="17" fillId="9" borderId="5" xfId="1" applyNumberFormat="1" applyFont="1" applyFill="1" applyBorder="1" applyAlignment="1">
      <alignment horizontal="center"/>
    </xf>
    <xf numFmtId="168" fontId="17" fillId="8" borderId="5" xfId="1" applyNumberFormat="1" applyFont="1" applyFill="1" applyBorder="1" applyAlignment="1">
      <alignment horizontal="center"/>
    </xf>
    <xf numFmtId="9" fontId="6" fillId="3" borderId="0" xfId="12" applyFont="1" applyFill="1"/>
    <xf numFmtId="10" fontId="0" fillId="5" borderId="0" xfId="0" applyNumberFormat="1" applyFill="1"/>
    <xf numFmtId="0" fontId="11" fillId="6" borderId="5" xfId="10" applyFont="1" applyFill="1" applyBorder="1" applyAlignment="1">
      <alignment horizontal="center"/>
    </xf>
    <xf numFmtId="0" fontId="11" fillId="6" borderId="5" xfId="10" applyFont="1" applyFill="1" applyBorder="1" applyAlignment="1">
      <alignment horizontal="center" vertical="center"/>
    </xf>
    <xf numFmtId="0" fontId="0" fillId="5" borderId="0" xfId="0" applyFill="1"/>
    <xf numFmtId="0" fontId="15" fillId="6" borderId="0" xfId="0" applyFont="1" applyFill="1" applyAlignment="1">
      <alignment horizontal="left" vertical="center"/>
    </xf>
    <xf numFmtId="0" fontId="15" fillId="6" borderId="0" xfId="0" applyFont="1" applyFill="1" applyAlignment="1">
      <alignment horizontal="center"/>
    </xf>
    <xf numFmtId="0" fontId="13" fillId="6" borderId="0" xfId="0" applyFont="1" applyFill="1" applyAlignment="1">
      <alignment horizontal="left"/>
    </xf>
    <xf numFmtId="0" fontId="13" fillId="5" borderId="0" xfId="0" applyFont="1" applyFill="1" applyAlignment="1">
      <alignment horizontal="left"/>
    </xf>
    <xf numFmtId="0" fontId="0" fillId="0" borderId="0" xfId="0" applyAlignment="1">
      <alignment horizontal="center"/>
    </xf>
    <xf numFmtId="39" fontId="31" fillId="5" borderId="0" xfId="18" applyFont="1" applyFill="1" applyAlignment="1">
      <alignment horizontal="left" vertical="top"/>
    </xf>
    <xf numFmtId="4" fontId="21" fillId="5" borderId="0" xfId="16" applyFont="1" applyFill="1" applyAlignment="1">
      <alignment horizontal="left" vertical="top" wrapText="1"/>
    </xf>
    <xf numFmtId="0" fontId="17" fillId="0" borderId="0" xfId="13" applyFont="1" applyAlignment="1">
      <alignment horizontal="left" vertical="top" wrapText="1"/>
    </xf>
    <xf numFmtId="0" fontId="17" fillId="0" borderId="0" xfId="13" applyFont="1" applyAlignment="1">
      <alignment wrapText="1"/>
    </xf>
    <xf numFmtId="4" fontId="17" fillId="5" borderId="0" xfId="16" applyFont="1" applyFill="1" applyAlignment="1">
      <alignment horizontal="left" vertical="top" wrapText="1"/>
    </xf>
    <xf numFmtId="0" fontId="29" fillId="5" borderId="0" xfId="17" applyFont="1" applyFill="1" applyAlignment="1">
      <alignment horizontal="left" vertical="center" wrapText="1"/>
    </xf>
    <xf numFmtId="4" fontId="18" fillId="5" borderId="0" xfId="16" applyFont="1" applyFill="1" applyAlignment="1">
      <alignment horizontal="left" vertical="top" wrapText="1"/>
    </xf>
    <xf numFmtId="4" fontId="18" fillId="5" borderId="0" xfId="16" applyFont="1" applyFill="1">
      <alignment horizontal="left" vertical="top"/>
    </xf>
  </cellXfs>
  <cellStyles count="19">
    <cellStyle name="Comma" xfId="1" builtinId="3"/>
    <cellStyle name="Comma 2" xfId="11" xr:uid="{00000000-0005-0000-0000-000001000000}"/>
    <cellStyle name="Dezimal [0]_CAP07_99" xfId="2" xr:uid="{00000000-0005-0000-0000-000002000000}"/>
    <cellStyle name="Dezimal_CAP07_99" xfId="3" xr:uid="{00000000-0005-0000-0000-000003000000}"/>
    <cellStyle name="Fixed" xfId="4" xr:uid="{00000000-0005-0000-0000-000004000000}"/>
    <cellStyle name="Hyperlink 2" xfId="18" xr:uid="{00000000-0005-0000-0000-000005000000}"/>
    <cellStyle name="Hyperlink 2 2" xfId="15" xr:uid="{00000000-0005-0000-0000-000006000000}"/>
    <cellStyle name="Normal" xfId="0" builtinId="0"/>
    <cellStyle name="Normal 2" xfId="10" xr:uid="{00000000-0005-0000-0000-000008000000}"/>
    <cellStyle name="Normal 2 2" xfId="13" xr:uid="{00000000-0005-0000-0000-000009000000}"/>
    <cellStyle name="Normal 3" xfId="16" xr:uid="{00000000-0005-0000-0000-00000A000000}"/>
    <cellStyle name="Normal 4" xfId="17" xr:uid="{00000000-0005-0000-0000-00000B000000}"/>
    <cellStyle name="Normal 4 2" xfId="14" xr:uid="{00000000-0005-0000-0000-00000C000000}"/>
    <cellStyle name="Percent" xfId="12" builtinId="5"/>
    <cellStyle name="Rechnung" xfId="5" xr:uid="{00000000-0005-0000-0000-00000E000000}"/>
    <cellStyle name="Standard fett" xfId="6" xr:uid="{00000000-0005-0000-0000-00000F000000}"/>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BBDDF5"/>
      <color rgb="FFDFEFFB"/>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product'!$C$10:$C$297</c:f>
              <c:numCache>
                <c:formatCode>_-* #,##0_-;\-* #,##0_-;_-* "-"??_-;_-@_-</c:formatCode>
                <c:ptCount val="288"/>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product'!$D$10:$D$297</c:f>
              <c:numCache>
                <c:formatCode>_-* #,##0_-;\-* #,##0_-;_-* "-"??_-;_-@_-</c:formatCode>
                <c:ptCount val="288"/>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product'!$E$10:$E$297</c:f>
              <c:numCache>
                <c:formatCode>_-* #,##0_-;\-* #,##0_-;_-* "-"??_-;_-@_-</c:formatCode>
                <c:ptCount val="288"/>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product'!$F$10:$F$297</c:f>
              <c:numCache>
                <c:formatCode>_-* #,##0_-;\-* #,##0_-;_-* "-"??_-;_-@_-</c:formatCode>
                <c:ptCount val="288"/>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in val="44378"/>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product'!$H$10:$H$297</c:f>
              <c:numCache>
                <c:formatCode>_-* #,##0_-;\-* #,##0_-;_-* "-"??_-;_-@_-</c:formatCode>
                <c:ptCount val="288"/>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product'!$I$10:$I$297</c:f>
              <c:numCache>
                <c:formatCode>_-* #,##0_-;\-* #,##0_-;_-* "-"??_-;_-@_-</c:formatCode>
                <c:ptCount val="288"/>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product'!$J$10:$J$297</c:f>
              <c:numCache>
                <c:formatCode>_-* #,##0_-;\-* #,##0_-;_-* "-"??_-;_-@_-</c:formatCode>
                <c:ptCount val="288"/>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product'!$K$10:$K$297</c:f>
              <c:numCache>
                <c:formatCode>_-* #,##0_-;\-* #,##0_-;_-* "-"??_-;_-@_-</c:formatCode>
                <c:ptCount val="288"/>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474"/>
          <c:min val="44378"/>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product'!$M$10:$M$297</c:f>
              <c:numCache>
                <c:formatCode>_-* #,##0_-;\-* #,##0_-;_-* "-"??_-;_-@_-</c:formatCode>
                <c:ptCount val="288"/>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product'!$N$10:$N$297</c:f>
              <c:numCache>
                <c:formatCode>_-* #,##0_-;\-* #,##0_-;_-* "-"??_-;_-@_-</c:formatCode>
                <c:ptCount val="288"/>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product'!$O$10:$O$297</c:f>
              <c:numCache>
                <c:formatCode>_-* #,##0_-;\-* #,##0_-;_-* "-"??_-;_-@_-</c:formatCode>
                <c:ptCount val="288"/>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product'!$P$10:$P$297</c:f>
              <c:numCache>
                <c:formatCode>_-* #,##0_-;\-* #,##0_-;_-* "-"??_-;_-@_-</c:formatCode>
                <c:ptCount val="288"/>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474"/>
          <c:min val="44378"/>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product'!$R$10:$R$297</c:f>
              <c:numCache>
                <c:formatCode>_-* #,##0_-;\-* #,##0_-;_-* "-"??_-;_-@_-</c:formatCode>
                <c:ptCount val="288"/>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product'!$S$10:$S$297</c:f>
              <c:numCache>
                <c:formatCode>_-* #,##0_-;\-* #,##0_-;_-* "-"??_-;_-@_-</c:formatCode>
                <c:ptCount val="288"/>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numCache>
            </c:numRef>
          </c:cat>
          <c:val>
            <c:numRef>
              <c:f>'Prices by product'!$T$10:$T$297</c:f>
              <c:numCache>
                <c:formatCode>_-* #,##0_-;\-* #,##0_-;_-* "-"??_-;_-@_-</c:formatCode>
                <c:ptCount val="288"/>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474"/>
          <c:min val="44378"/>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504190</xdr:colOff>
      <xdr:row>0</xdr:row>
      <xdr:rowOff>162254</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504826</xdr:colOff>
      <xdr:row>0</xdr:row>
      <xdr:rowOff>0</xdr:rowOff>
    </xdr:from>
    <xdr:to>
      <xdr:col>20</xdr:col>
      <xdr:colOff>26035</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4826" y="0"/>
          <a:ext cx="13268324" cy="345460"/>
        </a:xfrm>
        <a:prstGeom prst="rect">
          <a:avLst/>
        </a:prstGeom>
      </xdr:spPr>
    </xdr:pic>
    <xdr:clientData/>
  </xdr:twoCellAnchor>
  <xdr:twoCellAnchor editAs="oneCell">
    <xdr:from>
      <xdr:col>0</xdr:col>
      <xdr:colOff>0</xdr:colOff>
      <xdr:row>0</xdr:row>
      <xdr:rowOff>0</xdr:rowOff>
    </xdr:from>
    <xdr:to>
      <xdr:col>0</xdr:col>
      <xdr:colOff>504190</xdr:colOff>
      <xdr:row>1</xdr:row>
      <xdr:rowOff>159079</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DairyCo%20MI\Datum%20from%20M\Website%20PB\Prices\Wholesale%20prices\World%20wholesale\World%20Wholesale%20prices%20-%20US%20and%20comparison.xlsx" TargetMode="External"/><Relationship Id="rId1" Type="http://schemas.openxmlformats.org/officeDocument/2006/relationships/externalLinkPath" Target="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sheetData sheetId="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92"/>
  <sheetViews>
    <sheetView showGridLines="0" tabSelected="1" zoomScaleNormal="100" workbookViewId="0">
      <pane xSplit="2" ySplit="9" topLeftCell="C272" activePane="bottomRight" state="frozen"/>
      <selection pane="topRight" activeCell="B1" sqref="B1"/>
      <selection pane="bottomLeft" activeCell="A7" sqref="A7"/>
      <selection pane="bottomRight" activeCell="G296" sqref="G296"/>
    </sheetView>
  </sheetViews>
  <sheetFormatPr defaultColWidth="9.140625" defaultRowHeight="15"/>
  <cols>
    <col min="1" max="1" width="8.85546875" style="20" customWidth="1"/>
    <col min="2" max="2" width="10.7109375" style="20" customWidth="1"/>
    <col min="3" max="3" width="10.85546875" style="20" customWidth="1"/>
    <col min="4" max="6" width="10.7109375" style="20" customWidth="1"/>
    <col min="7" max="7" width="8.5703125" style="20" customWidth="1"/>
    <col min="8" max="8" width="10.7109375" style="2" customWidth="1"/>
    <col min="9" max="11" width="10.7109375" style="20" customWidth="1"/>
    <col min="12" max="12" width="8.5703125" style="20" customWidth="1"/>
    <col min="13" max="16" width="10.7109375" style="20" customWidth="1"/>
    <col min="17" max="17" width="8.5703125" style="20" customWidth="1"/>
    <col min="18" max="20" width="10.7109375" style="20" customWidth="1"/>
    <col min="21" max="16384" width="9.140625" style="20"/>
  </cols>
  <sheetData>
    <row r="1" spans="1:21" s="15" customFormat="1"/>
    <row r="2" spans="1:21" s="15" customFormat="1"/>
    <row r="3" spans="1:21" s="15" customFormat="1" ht="20.25">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31</v>
      </c>
    </row>
    <row r="7" spans="1:21" s="15" customFormat="1" ht="15.75">
      <c r="B7" s="19"/>
    </row>
    <row r="8" spans="1:21" ht="15.75">
      <c r="B8" s="75" t="s">
        <v>3</v>
      </c>
      <c r="C8" s="74" t="s">
        <v>0</v>
      </c>
      <c r="D8" s="74"/>
      <c r="E8" s="74"/>
      <c r="F8" s="74"/>
      <c r="G8" s="10"/>
      <c r="H8" s="74" t="s">
        <v>1</v>
      </c>
      <c r="I8" s="74"/>
      <c r="J8" s="74"/>
      <c r="K8" s="74"/>
      <c r="L8" s="11"/>
      <c r="M8" s="74" t="s">
        <v>4</v>
      </c>
      <c r="N8" s="74"/>
      <c r="O8" s="74"/>
      <c r="P8" s="74"/>
      <c r="Q8" s="11"/>
      <c r="R8" s="74" t="s">
        <v>10</v>
      </c>
      <c r="S8" s="74"/>
      <c r="T8" s="74"/>
    </row>
    <row r="9" spans="1:21" ht="15.75">
      <c r="B9" s="75"/>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ht="15.75">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ht="15.75">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M292" s="64">
        <v>5007.6000000000004</v>
      </c>
      <c r="N292" s="63">
        <v>3168.8</v>
      </c>
      <c r="O292" s="64">
        <v>4243.8</v>
      </c>
      <c r="P292" s="64">
        <v>4140.0666666666666</v>
      </c>
      <c r="R292" s="63">
        <v>4346.8999999999996</v>
      </c>
      <c r="S292" s="64">
        <v>4325</v>
      </c>
      <c r="T292" s="64">
        <v>4335.95</v>
      </c>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3"/>
  <sheetViews>
    <sheetView zoomScaleNormal="100" workbookViewId="0">
      <pane xSplit="2" ySplit="9" topLeftCell="C279" activePane="bottomRight" state="frozen"/>
      <selection activeCell="H229" sqref="H229"/>
      <selection pane="topRight" activeCell="H229" sqref="H229"/>
      <selection pane="bottomLeft" activeCell="H229" sqref="H229"/>
      <selection pane="bottomRight" activeCell="E300" sqref="E300"/>
    </sheetView>
  </sheetViews>
  <sheetFormatPr defaultColWidth="9.140625" defaultRowHeight="15"/>
  <cols>
    <col min="1" max="1" width="8.85546875" style="20" customWidth="1"/>
    <col min="2" max="2" width="11" style="20" customWidth="1"/>
    <col min="3" max="6" width="10.7109375" style="20" customWidth="1"/>
    <col min="7" max="7" width="8.5703125" style="20" customWidth="1"/>
    <col min="8" max="8" width="13.140625" style="2" customWidth="1"/>
    <col min="9" max="9" width="13.28515625" style="20" customWidth="1"/>
    <col min="10" max="10" width="11.5703125" style="20" customWidth="1"/>
    <col min="11" max="11" width="11.85546875" style="20" customWidth="1"/>
    <col min="12" max="12" width="8.5703125" style="20" customWidth="1"/>
    <col min="13" max="15" width="10.7109375" style="20" customWidth="1"/>
    <col min="16" max="16" width="8.5703125" style="20" customWidth="1"/>
    <col min="17" max="20" width="12" style="35" customWidth="1"/>
    <col min="21" max="21" width="10.5703125" style="20" bestFit="1" customWidth="1"/>
    <col min="22" max="16384" width="9.140625" style="20"/>
  </cols>
  <sheetData>
    <row r="1" spans="1:22" s="15" customFormat="1"/>
    <row r="2" spans="1:22" s="15" customFormat="1"/>
    <row r="3" spans="1:22" s="15" customFormat="1" ht="20.25">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32</v>
      </c>
    </row>
    <row r="7" spans="1:22">
      <c r="B7" s="2"/>
      <c r="C7" s="34"/>
      <c r="D7" s="34"/>
      <c r="E7" s="34"/>
    </row>
    <row r="8" spans="1:22" ht="15.75">
      <c r="B8" s="75" t="s">
        <v>3</v>
      </c>
      <c r="C8" s="75" t="s">
        <v>5</v>
      </c>
      <c r="D8" s="75"/>
      <c r="E8" s="75"/>
      <c r="F8" s="75"/>
      <c r="G8" s="12"/>
      <c r="H8" s="75" t="s">
        <v>6</v>
      </c>
      <c r="I8" s="75"/>
      <c r="J8" s="75"/>
      <c r="K8" s="75"/>
      <c r="L8" s="36"/>
      <c r="M8" s="75" t="s">
        <v>7</v>
      </c>
      <c r="N8" s="75"/>
      <c r="O8" s="75"/>
      <c r="P8" s="12"/>
      <c r="Q8" s="75" t="s">
        <v>8</v>
      </c>
      <c r="R8" s="75"/>
      <c r="S8" s="75"/>
      <c r="T8" s="75"/>
      <c r="U8" s="37"/>
    </row>
    <row r="9" spans="1:22" ht="31.5">
      <c r="B9" s="75"/>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C293" s="58"/>
      <c r="D293" s="58"/>
      <c r="E293" s="58"/>
      <c r="F293" s="58"/>
      <c r="G293" s="58"/>
      <c r="H293" s="58"/>
      <c r="I293" s="58"/>
      <c r="J293" s="58"/>
      <c r="K293" s="58"/>
      <c r="L293" s="58"/>
      <c r="M293" s="58"/>
      <c r="N293" s="58"/>
      <c r="O293" s="58"/>
      <c r="P293" s="58"/>
      <c r="Q293" s="58"/>
      <c r="R293" s="58"/>
      <c r="S293" s="58"/>
      <c r="T293" s="58"/>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80" zoomScaleNormal="80" workbookViewId="0">
      <selection activeCell="Y24" sqref="Y24"/>
    </sheetView>
  </sheetViews>
  <sheetFormatPr defaultColWidth="9.140625" defaultRowHeight="12.75"/>
  <cols>
    <col min="1" max="9" width="9.140625" style="1"/>
    <col min="10" max="10" width="3.42578125" style="1" customWidth="1"/>
    <col min="11" max="16384" width="9.140625" style="1"/>
  </cols>
  <sheetData/>
  <phoneticPr fontId="5"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110" zoomScaleNormal="110" workbookViewId="0">
      <selection activeCell="K20" sqref="K20"/>
    </sheetView>
  </sheetViews>
  <sheetFormatPr defaultColWidth="9.140625" defaultRowHeight="12.75"/>
  <cols>
    <col min="1" max="1" width="9.140625" style="4"/>
    <col min="2" max="2" width="1.28515625" style="4" customWidth="1"/>
    <col min="3" max="3" width="9.42578125" style="4" bestFit="1" customWidth="1"/>
    <col min="4" max="4" width="11.7109375" style="4" customWidth="1"/>
    <col min="5" max="5" width="12.140625" style="4" customWidth="1"/>
    <col min="6" max="7" width="12" style="4" customWidth="1"/>
    <col min="8" max="8" width="12.140625" style="4" customWidth="1"/>
    <col min="9" max="9" width="1.42578125" style="4" customWidth="1"/>
    <col min="10" max="16384" width="9.140625" style="4"/>
  </cols>
  <sheetData>
    <row r="2" spans="2:14" ht="18">
      <c r="C2" s="59" t="s">
        <v>30</v>
      </c>
    </row>
    <row r="3" spans="2:14" ht="15">
      <c r="C3" s="77" t="s">
        <v>11</v>
      </c>
      <c r="D3" s="78" t="s">
        <v>0</v>
      </c>
      <c r="E3" s="78"/>
      <c r="F3" s="78"/>
      <c r="G3" s="78"/>
      <c r="H3" s="78"/>
      <c r="K3" s="5"/>
    </row>
    <row r="4" spans="2:14" ht="15">
      <c r="C4" s="77"/>
      <c r="D4" s="13">
        <v>45474</v>
      </c>
      <c r="E4" s="13">
        <f>EDATE(D4,-1)</f>
        <v>45444</v>
      </c>
      <c r="F4" s="14" t="s">
        <v>12</v>
      </c>
      <c r="G4" s="13">
        <f>EDATE(D4,-12)</f>
        <v>45108</v>
      </c>
      <c r="H4" s="14" t="str">
        <f>CONCATENATE(RIGHT(YEAR(D4),2),"-",RIGHT(YEAR(G4),2),"%")</f>
        <v>24-23%</v>
      </c>
    </row>
    <row r="5" spans="2:14" ht="14.25">
      <c r="C5" s="41" t="s">
        <v>5</v>
      </c>
      <c r="D5" s="43">
        <f>VLOOKUP($D$4,'Prices by product'!$B:$T,2,FALSE)</f>
        <v>6880.9</v>
      </c>
      <c r="E5" s="43">
        <f>VLOOKUP($E$4,'Prices by product'!$B:$T,2,FALSE)</f>
        <v>6830.6</v>
      </c>
      <c r="F5" s="44">
        <f>(D5-E5)/E5</f>
        <v>7.3639211782272817E-3</v>
      </c>
      <c r="G5" s="43">
        <f>VLOOKUP($G$4,'Prices by product'!$B:$T,2,FALSE)</f>
        <v>5473</v>
      </c>
      <c r="H5" s="44">
        <f>(D5-G5)/G5</f>
        <v>0.2572446555819477</v>
      </c>
    </row>
    <row r="6" spans="2:14" ht="14.25">
      <c r="C6" s="42" t="s">
        <v>6</v>
      </c>
      <c r="D6" s="45">
        <f>VLOOKUP($D$4,'Prices by product'!$B:$T,3,FALSE)</f>
        <v>7512.5</v>
      </c>
      <c r="E6" s="45">
        <f>VLOOKUP($E$4,'Prices by product'!$B:$T,3,FALSE)</f>
        <v>7379.2</v>
      </c>
      <c r="F6" s="46">
        <f t="shared" ref="F6:F7" si="0">(D6-E6)/E6</f>
        <v>1.8064288811795341E-2</v>
      </c>
      <c r="G6" s="45">
        <f>VLOOKUP($G$4,'Prices by product'!$B:$T,3,FALSE)</f>
        <v>4908.3</v>
      </c>
      <c r="H6" s="46">
        <f t="shared" ref="H6:H7" si="1">(D6-G6)/G6</f>
        <v>0.5305706660147097</v>
      </c>
    </row>
    <row r="7" spans="2:14" ht="14.25">
      <c r="C7" s="41" t="s">
        <v>7</v>
      </c>
      <c r="D7" s="43">
        <f>VLOOKUP($D$4,'Prices by product'!$B:$T,4,FALSE)</f>
        <v>7331.3</v>
      </c>
      <c r="E7" s="43">
        <f>VLOOKUP($E$4,'Prices by product'!$B:$T,4,FALSE)</f>
        <v>7087.5</v>
      </c>
      <c r="F7" s="44">
        <f t="shared" si="0"/>
        <v>3.4398589065255759E-2</v>
      </c>
      <c r="G7" s="43">
        <f>VLOOKUP($G$4,'Prices by product'!$B:$T,4,FALSE)</f>
        <v>5108.3</v>
      </c>
      <c r="H7" s="44">
        <f t="shared" si="1"/>
        <v>0.43517412837930425</v>
      </c>
      <c r="L7" s="6"/>
      <c r="M7" s="6"/>
      <c r="N7" s="6"/>
    </row>
    <row r="8" spans="2:14" ht="15">
      <c r="C8" s="79"/>
      <c r="D8" s="78" t="s">
        <v>1</v>
      </c>
      <c r="E8" s="78"/>
      <c r="F8" s="78"/>
      <c r="G8" s="78"/>
      <c r="H8" s="78"/>
      <c r="L8" s="6"/>
      <c r="M8" s="6"/>
      <c r="N8" s="6"/>
    </row>
    <row r="9" spans="2:14" ht="15">
      <c r="C9" s="79"/>
      <c r="D9" s="13">
        <f>D4</f>
        <v>45474</v>
      </c>
      <c r="E9" s="13">
        <f>E4</f>
        <v>45444</v>
      </c>
      <c r="F9" s="14" t="s">
        <v>12</v>
      </c>
      <c r="G9" s="13">
        <f>G4</f>
        <v>45108</v>
      </c>
      <c r="H9" s="14" t="str">
        <f>CONCATENATE(RIGHT(YEAR(D9),2),"-",RIGHT(YEAR(G9),2),"%")</f>
        <v>24-23%</v>
      </c>
    </row>
    <row r="10" spans="2:14" ht="14.25">
      <c r="B10" s="3"/>
      <c r="C10" s="41" t="s">
        <v>5</v>
      </c>
      <c r="D10" s="43">
        <f>VLOOKUP($D$4,'Prices by product'!$B:$T,7,FALSE)</f>
        <v>2630.1</v>
      </c>
      <c r="E10" s="43">
        <f>VLOOKUP($E$4,'Prices by product'!$B:$T,7,FALSE)</f>
        <v>2594.8000000000002</v>
      </c>
      <c r="F10" s="44">
        <f>(D10-E10)/E10</f>
        <v>1.3604131339602175E-2</v>
      </c>
      <c r="G10" s="43">
        <f>VLOOKUP($G$4,'Prices by product'!$B:$T,7,FALSE)</f>
        <v>2540.1999999999998</v>
      </c>
      <c r="H10" s="44">
        <f>(D10-G10)/G10</f>
        <v>3.5390914101251905E-2</v>
      </c>
    </row>
    <row r="11" spans="2:14" ht="14.25">
      <c r="B11" s="3"/>
      <c r="C11" s="42" t="s">
        <v>6</v>
      </c>
      <c r="D11" s="45">
        <f>VLOOKUP($D$4,'Prices by product'!$B:$T,8,FALSE)</f>
        <v>2587.5</v>
      </c>
      <c r="E11" s="45">
        <f>VLOOKUP($E$4,'Prices by product'!$B:$T,8,FALSE)</f>
        <v>2700</v>
      </c>
      <c r="F11" s="46">
        <f t="shared" ref="F11:F12" si="2">(D11-E11)/E11</f>
        <v>-4.1666666666666664E-2</v>
      </c>
      <c r="G11" s="45">
        <f>VLOOKUP($G$4,'Prices by product'!$B:$T,8,FALSE)</f>
        <v>2579.1999999999998</v>
      </c>
      <c r="H11" s="46">
        <f t="shared" ref="H11:H12" si="3">(D11-G11)/G11</f>
        <v>3.2180521091812121E-3</v>
      </c>
    </row>
    <row r="12" spans="2:14" ht="14.25">
      <c r="B12" s="3"/>
      <c r="C12" s="41" t="s">
        <v>7</v>
      </c>
      <c r="D12" s="43">
        <f>VLOOKUP($D$4,'Prices by product'!$B:$T,9,FALSE)</f>
        <v>2581.3000000000002</v>
      </c>
      <c r="E12" s="43">
        <f>VLOOKUP($E$4,'Prices by product'!$B:$T,9,FALSE)</f>
        <v>2658.3</v>
      </c>
      <c r="F12" s="44">
        <f t="shared" si="2"/>
        <v>-2.8965880449911597E-2</v>
      </c>
      <c r="G12" s="43">
        <f>VLOOKUP($G$4,'Prices by product'!$B:$T,9,FALSE)</f>
        <v>2604.1999999999998</v>
      </c>
      <c r="H12" s="44">
        <f t="shared" si="3"/>
        <v>-8.7934874433605852E-3</v>
      </c>
    </row>
    <row r="13" spans="2:14" ht="15">
      <c r="C13" s="79"/>
      <c r="D13" s="78" t="s">
        <v>4</v>
      </c>
      <c r="E13" s="78"/>
      <c r="F13" s="78"/>
      <c r="G13" s="78"/>
      <c r="H13" s="78"/>
    </row>
    <row r="14" spans="2:14" ht="15">
      <c r="C14" s="79"/>
      <c r="D14" s="13">
        <f>D9</f>
        <v>45474</v>
      </c>
      <c r="E14" s="13">
        <f>E9</f>
        <v>45444</v>
      </c>
      <c r="F14" s="14" t="s">
        <v>12</v>
      </c>
      <c r="G14" s="13">
        <f>G9</f>
        <v>45108</v>
      </c>
      <c r="H14" s="14" t="str">
        <f>CONCATENATE(RIGHT(YEAR(D14),2),"-",RIGHT(YEAR(G14),2),"%")</f>
        <v>24-23%</v>
      </c>
    </row>
    <row r="15" spans="2:14" ht="14.25">
      <c r="B15" s="3"/>
      <c r="C15" s="41" t="s">
        <v>5</v>
      </c>
      <c r="D15" s="43">
        <f>VLOOKUP($D$4,'Prices by product'!$B:$T,12,FALSE)</f>
        <v>5007.6000000000004</v>
      </c>
      <c r="E15" s="43">
        <f>VLOOKUP($E$4,'Prices by product'!$B:$T,12,FALSE)</f>
        <v>4982.5</v>
      </c>
      <c r="F15" s="44">
        <f>(D15-E15)/E15</f>
        <v>5.0376317109885327E-3</v>
      </c>
      <c r="G15" s="43">
        <f>VLOOKUP($G$4,'Prices by product'!$B:$T,12,FALSE)</f>
        <v>4076.4</v>
      </c>
      <c r="H15" s="44">
        <f>(D15-G15)/G15</f>
        <v>0.22843685604945546</v>
      </c>
    </row>
    <row r="16" spans="2:14" ht="14.25">
      <c r="B16" s="3"/>
      <c r="C16" s="42" t="s">
        <v>6</v>
      </c>
      <c r="D16" s="45">
        <f>VLOOKUP($D$4,'Prices by product'!$B:$T,13,FALSE)</f>
        <v>3168.8</v>
      </c>
      <c r="E16" s="45">
        <f>VLOOKUP($E$4,'Prices by product'!$B:$T,13,FALSE)</f>
        <v>3345.8</v>
      </c>
      <c r="F16" s="46">
        <f t="shared" ref="F16:F17" si="4">(D16-E16)/E16</f>
        <v>-5.2902145974057027E-2</v>
      </c>
      <c r="G16" s="45">
        <f>VLOOKUP($G$4,'Prices by product'!$B:$T,13,FALSE)</f>
        <v>3129.2</v>
      </c>
      <c r="H16" s="46">
        <f t="shared" ref="H16:H17" si="5">(D16-G16)/G16</f>
        <v>1.2654991691167189E-2</v>
      </c>
    </row>
    <row r="17" spans="1:16" ht="14.25">
      <c r="B17" s="3"/>
      <c r="C17" s="41" t="s">
        <v>7</v>
      </c>
      <c r="D17" s="43">
        <f>VLOOKUP($D$4,'Prices by product'!$B:$T,14,FALSE)</f>
        <v>4243.8</v>
      </c>
      <c r="E17" s="43">
        <f>VLOOKUP($E$4,'Prices by product'!$B:$T,14,FALSE)</f>
        <v>4120.8</v>
      </c>
      <c r="F17" s="44">
        <f t="shared" si="4"/>
        <v>2.9848573092603376E-2</v>
      </c>
      <c r="G17" s="43">
        <f>VLOOKUP($G$4,'Prices by product'!$B:$T,14,FALSE)</f>
        <v>3833.3</v>
      </c>
      <c r="H17" s="44">
        <f t="shared" si="5"/>
        <v>0.10708788772076279</v>
      </c>
    </row>
    <row r="18" spans="1:16" ht="15">
      <c r="C18" s="79"/>
      <c r="D18" s="78" t="s">
        <v>10</v>
      </c>
      <c r="E18" s="78"/>
      <c r="F18" s="78"/>
      <c r="G18" s="78"/>
      <c r="H18" s="78"/>
    </row>
    <row r="19" spans="1:16" ht="15">
      <c r="C19" s="79"/>
      <c r="D19" s="13">
        <f>D14</f>
        <v>45474</v>
      </c>
      <c r="E19" s="13">
        <f>E14</f>
        <v>45444</v>
      </c>
      <c r="F19" s="14" t="s">
        <v>12</v>
      </c>
      <c r="G19" s="13">
        <f>G14</f>
        <v>45108</v>
      </c>
      <c r="H19" s="14" t="str">
        <f>CONCATENATE(RIGHT(YEAR(D19),2),"-",RIGHT(YEAR(G19),2),"%")</f>
        <v>24-23%</v>
      </c>
    </row>
    <row r="20" spans="1:16" ht="14.25">
      <c r="B20" s="3"/>
      <c r="C20" s="41" t="s">
        <v>5</v>
      </c>
      <c r="D20" s="43">
        <f>VLOOKUP($D$4,'Prices by product'!$B:$T,17,FALSE)</f>
        <v>4346.8999999999996</v>
      </c>
      <c r="E20" s="43">
        <f>VLOOKUP($E$4,'Prices by product'!$B:$T,17,FALSE)</f>
        <v>4400.8999999999996</v>
      </c>
      <c r="F20" s="44">
        <f t="shared" ref="F20:F21" si="6">(D20-E20)/E20</f>
        <v>-1.2270217455520463E-2</v>
      </c>
      <c r="G20" s="43">
        <f>VLOOKUP($G$4,'Prices by product'!$B:$T,17,FALSE)</f>
        <v>3278.3</v>
      </c>
      <c r="H20" s="44">
        <f t="shared" ref="H20:H21" si="7">(D20-G20)/G20</f>
        <v>0.32596162645273447</v>
      </c>
    </row>
    <row r="21" spans="1:16" ht="14.25">
      <c r="B21" s="3"/>
      <c r="C21" s="42" t="s">
        <v>6</v>
      </c>
      <c r="D21" s="45">
        <f>VLOOKUP($D$4,'Prices by product'!$B:$T,18,FALSE)</f>
        <v>4325</v>
      </c>
      <c r="E21" s="45">
        <f>VLOOKUP($E$4,'Prices by product'!$B:$T,18,FALSE)</f>
        <v>4316.7</v>
      </c>
      <c r="F21" s="46">
        <f t="shared" si="6"/>
        <v>1.922765075173207E-3</v>
      </c>
      <c r="G21" s="45">
        <f>VLOOKUP($G$4,'Prices by product'!$B:$T,18,FALSE)</f>
        <v>4191.7</v>
      </c>
      <c r="H21" s="46">
        <f t="shared" si="7"/>
        <v>3.180093995276384E-2</v>
      </c>
    </row>
    <row r="22" spans="1:16" ht="13.5" customHeight="1">
      <c r="C22" s="80" t="s">
        <v>9</v>
      </c>
      <c r="D22" s="80"/>
      <c r="E22" s="80"/>
      <c r="F22" s="80"/>
      <c r="G22" s="80"/>
      <c r="H22" s="80"/>
    </row>
    <row r="23" spans="1:16">
      <c r="C23" s="76"/>
      <c r="D23" s="76"/>
      <c r="E23" s="76"/>
      <c r="F23" s="76"/>
      <c r="G23" s="76"/>
      <c r="H23" s="76"/>
      <c r="I23" s="76"/>
    </row>
    <row r="24" spans="1:16" ht="4.5" customHeight="1"/>
    <row r="25" spans="1:16">
      <c r="H25" s="73"/>
      <c r="P25"/>
    </row>
    <row r="26" spans="1:16">
      <c r="H26" s="73"/>
    </row>
    <row r="27" spans="1:16">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75"/>
  <sheetData>
    <row r="1" spans="1:8">
      <c r="B1" s="81" t="s">
        <v>0</v>
      </c>
      <c r="C1" s="81"/>
      <c r="D1" s="81"/>
      <c r="F1" s="81" t="s">
        <v>1</v>
      </c>
      <c r="G1" s="81"/>
      <c r="H1" s="81"/>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election activeCell="G40" sqref="G40"/>
    </sheetView>
  </sheetViews>
  <sheetFormatPr defaultColWidth="11.42578125" defaultRowHeight="15"/>
  <cols>
    <col min="1" max="1" width="26" style="47" customWidth="1"/>
    <col min="2" max="11" width="12.7109375" style="47" customWidth="1"/>
    <col min="12" max="16384" width="11.42578125" style="47"/>
  </cols>
  <sheetData>
    <row r="1" spans="1:11" ht="15" customHeight="1" thickBot="1"/>
    <row r="2" spans="1:11" ht="15.75"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t="15.75" hidden="1">
      <c r="A4" s="50"/>
      <c r="B4" s="50"/>
      <c r="C4" s="50"/>
      <c r="D4" s="50"/>
      <c r="E4" s="50"/>
      <c r="F4" s="50"/>
      <c r="G4" s="50"/>
      <c r="H4" s="50"/>
      <c r="I4" s="50"/>
      <c r="J4" s="49"/>
      <c r="K4" s="49"/>
    </row>
    <row r="5" spans="1:11" ht="15.75" hidden="1">
      <c r="A5" s="50"/>
      <c r="B5" s="50"/>
      <c r="C5" s="50"/>
      <c r="D5" s="50"/>
      <c r="E5" s="50"/>
      <c r="F5" s="50"/>
      <c r="G5" s="50"/>
      <c r="H5" s="50"/>
      <c r="I5" s="50"/>
      <c r="J5" s="49"/>
      <c r="K5" s="49"/>
    </row>
    <row r="6" spans="1:11" ht="15.75"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83"/>
      <c r="B8" s="83"/>
      <c r="C8" s="83"/>
      <c r="D8" s="83"/>
      <c r="E8" s="83"/>
      <c r="F8" s="83"/>
      <c r="G8" s="83"/>
      <c r="H8" s="83"/>
      <c r="I8" s="83"/>
      <c r="J8" s="83"/>
      <c r="K8" s="83"/>
    </row>
    <row r="9" spans="1:11" hidden="1">
      <c r="A9" s="83"/>
      <c r="B9" s="83"/>
      <c r="C9" s="83"/>
      <c r="D9" s="83"/>
      <c r="E9" s="83"/>
      <c r="F9" s="83"/>
      <c r="G9" s="83"/>
      <c r="H9" s="83"/>
      <c r="I9" s="83"/>
      <c r="J9" s="83"/>
      <c r="K9" s="83"/>
    </row>
    <row r="10" spans="1:11" hidden="1">
      <c r="A10" s="83"/>
      <c r="B10" s="83"/>
      <c r="C10" s="83"/>
      <c r="D10" s="83"/>
      <c r="E10" s="83"/>
      <c r="F10" s="83"/>
      <c r="G10" s="83"/>
      <c r="H10" s="83"/>
      <c r="I10" s="83"/>
      <c r="J10" s="83"/>
      <c r="K10" s="83"/>
    </row>
    <row r="11" spans="1:11" ht="15" hidden="1" customHeight="1">
      <c r="A11" s="83"/>
      <c r="B11" s="83"/>
      <c r="C11" s="83"/>
      <c r="D11" s="83"/>
      <c r="E11" s="83"/>
      <c r="F11" s="83"/>
      <c r="G11" s="83"/>
      <c r="H11" s="83"/>
      <c r="I11" s="83"/>
      <c r="J11" s="83"/>
      <c r="K11" s="83"/>
    </row>
    <row r="12" spans="1:11" ht="15.75" hidden="1">
      <c r="A12" s="84"/>
      <c r="B12" s="85"/>
      <c r="C12" s="85"/>
      <c r="D12" s="85"/>
      <c r="E12" s="85"/>
      <c r="F12" s="85"/>
      <c r="G12" s="85"/>
      <c r="H12" s="85"/>
      <c r="I12" s="85"/>
      <c r="J12" s="85"/>
      <c r="K12" s="49"/>
    </row>
    <row r="13" spans="1:11" ht="15" hidden="1" customHeight="1" thickBot="1">
      <c r="A13" s="49"/>
      <c r="B13" s="49"/>
      <c r="C13" s="49"/>
      <c r="D13" s="49"/>
      <c r="E13" s="49"/>
      <c r="F13" s="49"/>
      <c r="G13" s="49"/>
      <c r="H13" s="49"/>
      <c r="I13" s="49"/>
      <c r="J13" s="49"/>
      <c r="K13" s="49"/>
    </row>
    <row r="14" spans="1:11" ht="15.75">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2.95" customHeight="1">
      <c r="A16" s="86" t="s">
        <v>15</v>
      </c>
      <c r="B16" s="86"/>
      <c r="C16" s="86"/>
      <c r="D16" s="86"/>
      <c r="E16" s="86"/>
      <c r="F16" s="86"/>
      <c r="G16" s="86"/>
      <c r="H16" s="86"/>
      <c r="I16" s="86"/>
      <c r="J16" s="86"/>
      <c r="K16" s="86"/>
    </row>
    <row r="17" spans="1:11" ht="14.1" customHeight="1">
      <c r="A17" s="86"/>
      <c r="B17" s="86"/>
      <c r="C17" s="86"/>
      <c r="D17" s="86"/>
      <c r="E17" s="86"/>
      <c r="F17" s="86"/>
      <c r="G17" s="86"/>
      <c r="H17" s="86"/>
      <c r="I17" s="86"/>
      <c r="J17" s="86"/>
      <c r="K17" s="86"/>
    </row>
    <row r="18" spans="1:11">
      <c r="A18" s="86"/>
      <c r="B18" s="86"/>
      <c r="C18" s="86"/>
      <c r="D18" s="86"/>
      <c r="E18" s="86"/>
      <c r="F18" s="86"/>
      <c r="G18" s="86"/>
      <c r="H18" s="86"/>
      <c r="I18" s="86"/>
      <c r="J18" s="86"/>
      <c r="K18" s="86"/>
    </row>
    <row r="19" spans="1:11">
      <c r="A19" s="86"/>
      <c r="B19" s="86"/>
      <c r="C19" s="86"/>
      <c r="D19" s="86"/>
      <c r="E19" s="86"/>
      <c r="F19" s="86"/>
      <c r="G19" s="86"/>
      <c r="H19" s="86"/>
      <c r="I19" s="86"/>
      <c r="J19" s="86"/>
      <c r="K19" s="86"/>
    </row>
    <row r="20" spans="1:11" ht="15" customHeight="1">
      <c r="A20" s="86"/>
      <c r="B20" s="86"/>
      <c r="C20" s="86"/>
      <c r="D20" s="86"/>
      <c r="E20" s="86"/>
      <c r="F20" s="86"/>
      <c r="G20" s="86"/>
      <c r="H20" s="86"/>
      <c r="I20" s="86"/>
      <c r="J20" s="86"/>
      <c r="K20" s="86"/>
    </row>
    <row r="21" spans="1:11">
      <c r="A21" s="87" t="s">
        <v>33</v>
      </c>
      <c r="B21" s="87"/>
      <c r="C21" s="87"/>
      <c r="D21" s="87"/>
      <c r="E21" s="87"/>
      <c r="F21" s="87"/>
      <c r="G21" s="87"/>
      <c r="H21" s="87"/>
      <c r="I21" s="87"/>
      <c r="J21" s="87"/>
      <c r="K21" s="87"/>
    </row>
    <row r="22" spans="1:11" ht="15.75" thickBot="1">
      <c r="A22" s="51"/>
      <c r="B22" s="51"/>
      <c r="C22" s="51"/>
      <c r="D22" s="51"/>
      <c r="E22" s="51"/>
      <c r="F22" s="51"/>
      <c r="G22" s="51"/>
      <c r="H22" s="51"/>
      <c r="I22" s="51"/>
      <c r="J22" s="51"/>
      <c r="K22" s="51"/>
    </row>
    <row r="23" spans="1:11" ht="15.75">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88" t="s">
        <v>29</v>
      </c>
      <c r="B25" s="86" t="s">
        <v>17</v>
      </c>
      <c r="C25" s="89"/>
      <c r="D25" s="89"/>
      <c r="E25" s="89"/>
      <c r="F25" s="89"/>
      <c r="G25" s="89"/>
      <c r="H25" s="89"/>
      <c r="I25" s="89"/>
      <c r="J25" s="89"/>
      <c r="K25" s="89"/>
    </row>
    <row r="26" spans="1:11">
      <c r="A26" s="88"/>
      <c r="B26" s="89"/>
      <c r="C26" s="89"/>
      <c r="D26" s="89"/>
      <c r="E26" s="89"/>
      <c r="F26" s="89"/>
      <c r="G26" s="89"/>
      <c r="H26" s="89"/>
      <c r="I26" s="89"/>
      <c r="J26" s="89"/>
      <c r="K26" s="89"/>
    </row>
    <row r="27" spans="1:11">
      <c r="A27" s="51"/>
      <c r="B27" s="89"/>
      <c r="C27" s="89"/>
      <c r="D27" s="89"/>
      <c r="E27" s="89"/>
      <c r="F27" s="89"/>
      <c r="G27" s="89"/>
      <c r="H27" s="89"/>
      <c r="I27" s="89"/>
      <c r="J27" s="89"/>
      <c r="K27" s="89"/>
    </row>
    <row r="28" spans="1:11">
      <c r="B28" s="89"/>
      <c r="C28" s="89"/>
      <c r="D28" s="89"/>
      <c r="E28" s="89"/>
      <c r="F28" s="89"/>
      <c r="G28" s="89"/>
      <c r="H28" s="89"/>
      <c r="I28" s="89"/>
      <c r="J28" s="89"/>
      <c r="K28" s="89"/>
    </row>
    <row r="29" spans="1:11">
      <c r="B29" s="89"/>
      <c r="C29" s="89"/>
      <c r="D29" s="89"/>
      <c r="E29" s="89"/>
      <c r="F29" s="89"/>
      <c r="G29" s="89"/>
      <c r="H29" s="89"/>
      <c r="I29" s="89"/>
      <c r="J29" s="89"/>
      <c r="K29" s="89"/>
    </row>
    <row r="30" spans="1:11" ht="15.75">
      <c r="A30" s="52" t="s">
        <v>18</v>
      </c>
      <c r="B30" s="47" t="s">
        <v>19</v>
      </c>
    </row>
    <row r="31" spans="1:11" ht="15.75">
      <c r="A31" s="53" t="s">
        <v>20</v>
      </c>
      <c r="B31" s="54" t="s">
        <v>25</v>
      </c>
      <c r="C31" s="54"/>
      <c r="D31" s="54"/>
      <c r="E31" s="54"/>
      <c r="F31" s="54"/>
      <c r="G31" s="54"/>
      <c r="H31" s="54"/>
      <c r="I31" s="54"/>
      <c r="J31" s="54"/>
      <c r="K31" s="54"/>
    </row>
    <row r="32" spans="1:11" ht="15.75">
      <c r="A32" s="53" t="s">
        <v>21</v>
      </c>
      <c r="B32" s="82" t="s">
        <v>22</v>
      </c>
      <c r="C32" s="82"/>
      <c r="D32" s="82"/>
      <c r="E32" s="82"/>
      <c r="F32" s="82"/>
      <c r="G32" s="82"/>
      <c r="H32" s="82"/>
      <c r="I32" s="82"/>
      <c r="J32" s="82"/>
      <c r="K32" s="82"/>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Freya Shuttleworth</cp:lastModifiedBy>
  <cp:lastPrinted>2005-01-24T18:59:22Z</cp:lastPrinted>
  <dcterms:created xsi:type="dcterms:W3CDTF">2001-12-14T10:36:34Z</dcterms:created>
  <dcterms:modified xsi:type="dcterms:W3CDTF">2024-08-13T07:47:43Z</dcterms:modified>
</cp:coreProperties>
</file>